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LHA NEGRA\Desktop\PREFEITURA\INCRA 15 MILHÕES\Planilhas do Transferegov Alteradas\"/>
    </mc:Choice>
  </mc:AlternateContent>
  <bookViews>
    <workbookView xWindow="0" yWindow="0" windowWidth="21600" windowHeight="9735"/>
  </bookViews>
  <sheets>
    <sheet name="BM" sheetId="1" r:id="rId1"/>
    <sheet name="CFF-BM" sheetId="2" r:id="rId2"/>
  </sheets>
  <definedNames>
    <definedName name="_xlnm.Print_Area" localSheetId="0">BM!$A$1:$L$42</definedName>
  </definedNames>
  <calcPr calcId="152511"/>
</workbook>
</file>

<file path=xl/calcChain.xml><?xml version="1.0" encoding="utf-8"?>
<calcChain xmlns="http://schemas.openxmlformats.org/spreadsheetml/2006/main">
  <c r="K24" i="1" l="1"/>
  <c r="Q24" i="1" s="1"/>
  <c r="L24" i="1" s="1"/>
  <c r="F24" i="1"/>
  <c r="K33" i="1"/>
  <c r="Q33" i="1" s="1"/>
  <c r="L33" i="1" s="1"/>
  <c r="F33" i="1"/>
  <c r="K32" i="1"/>
  <c r="Q32" i="1" s="1"/>
  <c r="L32" i="1" s="1"/>
  <c r="F32" i="1"/>
  <c r="F27" i="1"/>
  <c r="F16" i="1"/>
  <c r="K14" i="1"/>
  <c r="Q14" i="1" s="1"/>
  <c r="L14" i="1" s="1"/>
  <c r="K40" i="1"/>
  <c r="Q40" i="1" s="1"/>
  <c r="L40" i="1" s="1"/>
  <c r="L39" i="1" s="1"/>
  <c r="F40" i="1"/>
  <c r="K38" i="1"/>
  <c r="Q38" i="1" s="1"/>
  <c r="L38" i="1" s="1"/>
  <c r="F38" i="1"/>
  <c r="K37" i="1"/>
  <c r="Q37" i="1" s="1"/>
  <c r="L37" i="1" s="1"/>
  <c r="F37" i="1"/>
  <c r="K36" i="1"/>
  <c r="Q36" i="1" s="1"/>
  <c r="L36" i="1" s="1"/>
  <c r="F36" i="1"/>
  <c r="K35" i="1"/>
  <c r="Q35" i="1" s="1"/>
  <c r="L35" i="1" s="1"/>
  <c r="F35" i="1"/>
  <c r="K30" i="1"/>
  <c r="Q30" i="1" s="1"/>
  <c r="L30" i="1" s="1"/>
  <c r="F30" i="1"/>
  <c r="K29" i="1"/>
  <c r="Q29" i="1" s="1"/>
  <c r="L29" i="1" s="1"/>
  <c r="F29" i="1"/>
  <c r="K28" i="1"/>
  <c r="Q28" i="1" s="1"/>
  <c r="L28" i="1" s="1"/>
  <c r="F28" i="1"/>
  <c r="K27" i="1"/>
  <c r="Q27" i="1" s="1"/>
  <c r="L27" i="1" s="1"/>
  <c r="K26" i="1"/>
  <c r="Q26" i="1" s="1"/>
  <c r="L26" i="1" s="1"/>
  <c r="F26" i="1"/>
  <c r="K25" i="1"/>
  <c r="Q25" i="1" s="1"/>
  <c r="L25" i="1" s="1"/>
  <c r="F25" i="1"/>
  <c r="K23" i="1"/>
  <c r="Q23" i="1" s="1"/>
  <c r="L23" i="1" s="1"/>
  <c r="F23" i="1"/>
  <c r="K21" i="1"/>
  <c r="Q21" i="1" s="1"/>
  <c r="L21" i="1" s="1"/>
  <c r="L20" i="1" s="1"/>
  <c r="F21" i="1"/>
  <c r="K19" i="1"/>
  <c r="Q19" i="1" s="1"/>
  <c r="L19" i="1" s="1"/>
  <c r="L18" i="1" s="1"/>
  <c r="F19" i="1"/>
  <c r="K17" i="1"/>
  <c r="Q17" i="1" s="1"/>
  <c r="L17" i="1" s="1"/>
  <c r="F17" i="1"/>
  <c r="K16" i="1"/>
  <c r="Q16" i="1" s="1"/>
  <c r="L16" i="1" s="1"/>
  <c r="K15" i="1"/>
  <c r="Q15" i="1" s="1"/>
  <c r="L15" i="1" s="1"/>
  <c r="F15" i="1"/>
  <c r="F14" i="1"/>
  <c r="L31" i="1" l="1"/>
  <c r="L22" i="1"/>
  <c r="L34" i="1"/>
  <c r="L13" i="1"/>
  <c r="L10" i="1" l="1"/>
  <c r="Q41" i="1"/>
  <c r="Q42" i="1" s="1"/>
</calcChain>
</file>

<file path=xl/sharedStrings.xml><?xml version="1.0" encoding="utf-8"?>
<sst xmlns="http://schemas.openxmlformats.org/spreadsheetml/2006/main" count="418" uniqueCount="129">
  <si>
    <t>Nivel</t>
  </si>
  <si>
    <t>Fonte</t>
  </si>
  <si>
    <t>Código</t>
  </si>
  <si>
    <t>Descrição Macrosserviço / Serviço</t>
  </si>
  <si>
    <t>Und.</t>
  </si>
  <si>
    <t>Custo Unitário Referência</t>
  </si>
  <si>
    <t>Custo Unitário</t>
  </si>
  <si>
    <t>BDI</t>
  </si>
  <si>
    <t>Observação</t>
  </si>
  <si>
    <t>N° Frente de Obra</t>
  </si>
  <si>
    <t>Frente de Obra</t>
  </si>
  <si>
    <t>Qtd.</t>
  </si>
  <si>
    <t>Valor</t>
  </si>
  <si>
    <t>Macrosserviço</t>
  </si>
  <si>
    <t>1</t>
  </si>
  <si>
    <t/>
  </si>
  <si>
    <t>SERVIÇOS PRELIMINARES, MOBILIZAÇÃO E INSTALAÇÃO DE CANTEIRO</t>
  </si>
  <si>
    <t>Serviço</t>
  </si>
  <si>
    <t>1.1</t>
  </si>
  <si>
    <t>Outros</t>
  </si>
  <si>
    <t>Mobilização ou desmobilização de pessoal, máquinas e equipamentos (SICRO/SINAPI)</t>
  </si>
  <si>
    <t>UN</t>
  </si>
  <si>
    <t>RECUPERAÇÃO DE ESTRADAS</t>
  </si>
  <si>
    <t>1.2</t>
  </si>
  <si>
    <t>Abrigo provisório de madeira executado na obra para alojamento e depósito de materiais e ferramentas (SICRO/SINAPI)</t>
  </si>
  <si>
    <t>M2</t>
  </si>
  <si>
    <t>1.3</t>
  </si>
  <si>
    <t>Instalações de campo e alojamento (SICRO/SINAPI)</t>
  </si>
  <si>
    <t>MES</t>
  </si>
  <si>
    <t>1.4</t>
  </si>
  <si>
    <t>Placa de obra em chapa de aço galvanizado, no tamanho de 3,00m x 1,50m (SICRO/SINAPI)</t>
  </si>
  <si>
    <t>3</t>
  </si>
  <si>
    <t>ADMINISTRAÇÃO LOCAL E SEGURANÇA</t>
  </si>
  <si>
    <t>3.1</t>
  </si>
  <si>
    <t>Administração local (SICRO/SINAPI)</t>
  </si>
  <si>
    <t>4</t>
  </si>
  <si>
    <t>DESMATAMENTO E LIMPEZA</t>
  </si>
  <si>
    <t>4.1</t>
  </si>
  <si>
    <t>Desmatamento e limpeza mecanizada de terreno com remoção de camada vegetal, utilizando trator de esteiras (SICRO/SINAPI)</t>
  </si>
  <si>
    <t>5</t>
  </si>
  <si>
    <t>TERRAPLENAGEM</t>
  </si>
  <si>
    <t>5.1</t>
  </si>
  <si>
    <t>Escavação, carga e transporte de material de 1ª categoria (DMT &lt;= 50m), inclusive seção padrão (SICRO/SINAPI)</t>
  </si>
  <si>
    <t>M3</t>
  </si>
  <si>
    <t>5.17</t>
  </si>
  <si>
    <t>Compactação de aterros a 95% do proctor normal (inclusos o espalhamento e a conformação da plataforma) (SICRO/SINAPI)</t>
  </si>
  <si>
    <t>5.18</t>
  </si>
  <si>
    <t>Reconformação da plataforma (SICRO/SINAPI)</t>
  </si>
  <si>
    <t>5.20</t>
  </si>
  <si>
    <t>Valetas e saídas laterais d´agua (bigodes - executados com motoniveladora) (SICRO/SINAPI)</t>
  </si>
  <si>
    <t>M</t>
  </si>
  <si>
    <t>5.22</t>
  </si>
  <si>
    <t>Expurgo de jazida - Limpeza e decapeamento (SICRO/SINAPI)</t>
  </si>
  <si>
    <t>5.24</t>
  </si>
  <si>
    <t>Caixas de retenção nas laterais da estrada para acúmulo de águas pluviais (bacia de acumulação - micro bacias) volume médio de 13,125m³ (SICRO/SINAPI)</t>
  </si>
  <si>
    <t>5.25</t>
  </si>
  <si>
    <t>Lombadas em aterro compactado para redução de velocidade das águas pluviais (SICRO/SINAPI)</t>
  </si>
  <si>
    <t>6</t>
  </si>
  <si>
    <t>OBRAS DE ARTES CORRENTES</t>
  </si>
  <si>
    <t>7</t>
  </si>
  <si>
    <t>OBRAS DE ARTES ESPECIAIS, SINALIZAÇÕES E MATA BURRO</t>
  </si>
  <si>
    <t>8</t>
  </si>
  <si>
    <t>REVESTIMENTO PRIMÁRIO</t>
  </si>
  <si>
    <t>8.1</t>
  </si>
  <si>
    <t>Escavação e carga de material de jazida com escavadeira hidráulica de 1,56m³ (SICRO/SINAPI)</t>
  </si>
  <si>
    <t>8.3</t>
  </si>
  <si>
    <t>Transporte com caminhão basculante de 10m³ - rodovia com revestimento primário (SICRO/SINAPI)</t>
  </si>
  <si>
    <t>TXKM</t>
  </si>
  <si>
    <t>8.4</t>
  </si>
  <si>
    <t>8.5</t>
  </si>
  <si>
    <t>Compactação de material de revestimento a 95% do proctor normal (inclusos o espalhamento e a conformação da plataforma) (SICRO/SINAPI)</t>
  </si>
  <si>
    <t>11</t>
  </si>
  <si>
    <t>SERVIÇOS COMPLEMENTARES</t>
  </si>
  <si>
    <t>11.1</t>
  </si>
  <si>
    <t>Limpeza e desobstrução mecanizada de bueiros com diâmetro de até 1,00m (SICRO/SINAPI)</t>
  </si>
  <si>
    <t>Total:</t>
  </si>
  <si>
    <t>Valor não utilizado (QCI):</t>
  </si>
  <si>
    <t>Número</t>
  </si>
  <si>
    <t>Parcela</t>
  </si>
  <si>
    <t>Percentual Parcela</t>
  </si>
  <si>
    <t>2</t>
  </si>
  <si>
    <t>Item</t>
  </si>
  <si>
    <t>Custo Unitário com BDI</t>
  </si>
  <si>
    <t>Preço Total</t>
  </si>
  <si>
    <t>PREFEITURA MUNICIPAL DE HULHA NEGRA/RS</t>
  </si>
  <si>
    <t>DEPARTAMENTO DE ENGENHARIA E ARQUITETURA</t>
  </si>
  <si>
    <t>CNPJ: 94.702.784/0001-43</t>
  </si>
  <si>
    <t>OBJETO:</t>
  </si>
  <si>
    <t>CONSTRUÇÃO / COMPLEMENTAÇÃO / RECUPERAÇÃO DE ESTRADAS VICINAIS</t>
  </si>
  <si>
    <t>META:</t>
  </si>
  <si>
    <t>LOCAL:</t>
  </si>
  <si>
    <t>PLANILHA ORÇAMENTÁRIA</t>
  </si>
  <si>
    <t>SICRO/DNIT:</t>
  </si>
  <si>
    <t>SINAPI</t>
  </si>
  <si>
    <t>CONVÊNIO:</t>
  </si>
  <si>
    <t>969982/INCRA</t>
  </si>
  <si>
    <t>VALOR TOTAL:</t>
  </si>
  <si>
    <t>6.4</t>
  </si>
  <si>
    <t>Corpo de bueiro BSTC 1,00m, CA - 1, com berço em concreto ciclópico (SICRO/SINAPI)</t>
  </si>
  <si>
    <t>6.22</t>
  </si>
  <si>
    <t>Boca de BSTC = 1,00m, em concreto ciclópico, alas retas - esconsidade 0º (SICRO/SINAPI)</t>
  </si>
  <si>
    <t>5.2</t>
  </si>
  <si>
    <t>Escavação, carga e transporte de material de 1ª categoria - DMT de 50 a 200m - caminho de serviço em leito natural - com escavadeira e caminhão basculante de 14m³ (SICRO/SINAPI)</t>
  </si>
  <si>
    <t>ESTÂNCIA SAMUEL, ESTANCINHA I, CAPIVARA A, MEIA ÁGUA, NASCE UMA ESPERANÇA</t>
  </si>
  <si>
    <r>
      <t xml:space="preserve">RECUPERAÇÃO E COMPLEMENTAÇÃO DE </t>
    </r>
    <r>
      <rPr>
        <b/>
        <sz val="10"/>
        <color indexed="8"/>
        <rFont val="Arial"/>
        <family val="2"/>
      </rPr>
      <t xml:space="preserve">33,82 KM </t>
    </r>
    <r>
      <rPr>
        <sz val="10"/>
        <color indexed="8"/>
        <rFont val="Arial"/>
        <family val="2"/>
      </rPr>
      <t>DE ESTRADAS VICINAIS / CORREDORES / VIAS DE ACESSO</t>
    </r>
  </si>
  <si>
    <t>Composição Própria</t>
  </si>
  <si>
    <t>1.1 - Incra</t>
  </si>
  <si>
    <t>1.2 - Incra</t>
  </si>
  <si>
    <t>1.3 - Incra</t>
  </si>
  <si>
    <t>1.4 - Incra</t>
  </si>
  <si>
    <t>3.1 - Incra</t>
  </si>
  <si>
    <t>4.1 - Incra</t>
  </si>
  <si>
    <t>5.1 - Incra</t>
  </si>
  <si>
    <t>5.17 - Incra</t>
  </si>
  <si>
    <t>5.18 - Incra</t>
  </si>
  <si>
    <t>5.20 - Incra</t>
  </si>
  <si>
    <t>5.22 - Incra</t>
  </si>
  <si>
    <t>5.24 - Incra</t>
  </si>
  <si>
    <t>5.25 - Incra</t>
  </si>
  <si>
    <t>5.2 - Incra</t>
  </si>
  <si>
    <t>8.1 - Incra</t>
  </si>
  <si>
    <t>8.3 - Incra</t>
  </si>
  <si>
    <t>8.4 - Incra</t>
  </si>
  <si>
    <t>8.5 - Incra</t>
  </si>
  <si>
    <t>11.1 - Incra</t>
  </si>
  <si>
    <t>Transporte com caminhão basculante de 10m³ - rodovia pavimentada (SICRO/SINAPI)</t>
  </si>
  <si>
    <t>TRECHO EM RECUPERAÇÃO:</t>
  </si>
  <si>
    <t>33,28Km</t>
  </si>
  <si>
    <t>HULHA NEGRA, 28 DE MARÇO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</si>
</sst>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\R\$\ #,##0.00"/>
    <numFmt numFmtId="165" formatCode="#,##0.00%"/>
  </numFmts>
  <fonts count="35" x14ac:knownFonts="1"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bgColor indexed="49"/>
      </patternFill>
    </fill>
    <fill>
      <patternFill patternType="none"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4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109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wrapText="1"/>
    </xf>
    <xf numFmtId="165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9" fillId="5" borderId="2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 wrapText="1"/>
    </xf>
    <xf numFmtId="0" fontId="29" fillId="4" borderId="2" xfId="0" applyNumberFormat="1" applyFont="1" applyFill="1" applyBorder="1" applyAlignment="1">
      <alignment horizontal="left" vertical="center" wrapText="1"/>
    </xf>
    <xf numFmtId="164" fontId="29" fillId="4" borderId="2" xfId="0" applyNumberFormat="1" applyFont="1" applyFill="1" applyBorder="1" applyAlignment="1">
      <alignment horizontal="center" vertical="center" wrapText="1"/>
    </xf>
    <xf numFmtId="0" fontId="29" fillId="4" borderId="1" xfId="0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4" fontId="30" fillId="0" borderId="2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/>
    </xf>
    <xf numFmtId="165" fontId="30" fillId="0" borderId="2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0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NumberFormat="1" applyFont="1" applyFill="1" applyBorder="1" applyAlignment="1">
      <alignment horizontal="left" vertical="center" wrapText="1"/>
    </xf>
    <xf numFmtId="164" fontId="29" fillId="3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0" fillId="6" borderId="0" xfId="0" applyFont="1" applyFill="1" applyAlignment="1">
      <alignment horizontal="center" vertical="center"/>
    </xf>
    <xf numFmtId="0" fontId="31" fillId="4" borderId="0" xfId="0" applyFont="1" applyFill="1" applyAlignment="1">
      <alignment vertical="center"/>
    </xf>
    <xf numFmtId="0" fontId="32" fillId="0" borderId="5" xfId="0" applyFont="1" applyBorder="1" applyAlignment="1">
      <alignment horizontal="right" vertical="center"/>
    </xf>
    <xf numFmtId="0" fontId="32" fillId="0" borderId="8" xfId="0" applyFont="1" applyBorder="1" applyAlignment="1">
      <alignment horizontal="right" vertical="center"/>
    </xf>
    <xf numFmtId="0" fontId="32" fillId="0" borderId="4" xfId="0" applyFont="1" applyBorder="1" applyAlignment="1">
      <alignment horizontal="right" vertical="center"/>
    </xf>
    <xf numFmtId="0" fontId="32" fillId="0" borderId="16" xfId="0" applyFont="1" applyBorder="1" applyAlignment="1">
      <alignment horizontal="right" vertical="center"/>
    </xf>
    <xf numFmtId="0" fontId="31" fillId="0" borderId="5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17" fontId="31" fillId="0" borderId="15" xfId="0" applyNumberFormat="1" applyFont="1" applyBorder="1" applyAlignment="1">
      <alignment horizontal="center" vertical="center"/>
    </xf>
    <xf numFmtId="17" fontId="31" fillId="0" borderId="12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0" fillId="0" borderId="0" xfId="0"/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2" fillId="7" borderId="13" xfId="0" applyFont="1" applyFill="1" applyBorder="1" applyAlignment="1">
      <alignment horizontal="center" vertical="center"/>
    </xf>
    <xf numFmtId="0" fontId="32" fillId="7" borderId="14" xfId="0" applyFont="1" applyFill="1" applyBorder="1" applyAlignment="1">
      <alignment horizontal="center" vertical="center"/>
    </xf>
    <xf numFmtId="0" fontId="32" fillId="7" borderId="1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33" fillId="7" borderId="6" xfId="0" applyFont="1" applyFill="1" applyBorder="1" applyAlignment="1">
      <alignment horizontal="center" vertical="center"/>
    </xf>
    <xf numFmtId="0" fontId="33" fillId="7" borderId="7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horizontal="center" vertical="center"/>
    </xf>
    <xf numFmtId="0" fontId="33" fillId="7" borderId="12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9" borderId="13" xfId="0" applyFont="1" applyFill="1" applyBorder="1" applyAlignment="1">
      <alignment horizontal="left" vertical="center"/>
    </xf>
    <xf numFmtId="0" fontId="32" fillId="9" borderId="14" xfId="0" applyFont="1" applyFill="1" applyBorder="1" applyAlignment="1">
      <alignment horizontal="left" vertical="center"/>
    </xf>
    <xf numFmtId="0" fontId="32" fillId="9" borderId="15" xfId="0" applyFont="1" applyFill="1" applyBorder="1" applyAlignment="1">
      <alignment horizontal="left" vertical="center"/>
    </xf>
    <xf numFmtId="0" fontId="32" fillId="9" borderId="4" xfId="0" applyFont="1" applyFill="1" applyBorder="1" applyAlignment="1">
      <alignment vertical="center"/>
    </xf>
    <xf numFmtId="0" fontId="32" fillId="9" borderId="15" xfId="0" applyFont="1" applyFill="1" applyBorder="1" applyAlignment="1">
      <alignment horizontal="center" vertical="center"/>
    </xf>
    <xf numFmtId="44" fontId="33" fillId="9" borderId="15" xfId="1" applyFont="1" applyFill="1" applyBorder="1" applyAlignment="1">
      <alignment horizontal="center" vertical="center"/>
    </xf>
    <xf numFmtId="0" fontId="32" fillId="8" borderId="4" xfId="0" applyFont="1" applyFill="1" applyBorder="1" applyAlignment="1">
      <alignment horizontal="right" vertical="center"/>
    </xf>
    <xf numFmtId="0" fontId="34" fillId="8" borderId="13" xfId="0" applyFont="1" applyFill="1" applyBorder="1" applyAlignment="1">
      <alignment horizontal="right" vertical="center"/>
    </xf>
    <xf numFmtId="0" fontId="34" fillId="8" borderId="14" xfId="0" applyFont="1" applyFill="1" applyBorder="1" applyAlignment="1">
      <alignment horizontal="right" vertical="center"/>
    </xf>
    <xf numFmtId="0" fontId="34" fillId="8" borderId="15" xfId="0" applyFont="1" applyFill="1" applyBorder="1" applyAlignment="1">
      <alignment horizontal="right" vertical="center"/>
    </xf>
    <xf numFmtId="0" fontId="32" fillId="8" borderId="4" xfId="0" applyFont="1" applyFill="1" applyBorder="1" applyAlignment="1">
      <alignment horizontal="center" vertical="center"/>
    </xf>
    <xf numFmtId="0" fontId="29" fillId="3" borderId="1" xfId="0" applyNumberFormat="1" applyFont="1" applyFill="1" applyBorder="1" applyAlignment="1">
      <alignment horizontal="righ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323849</xdr:colOff>
      <xdr:row>1</xdr:row>
      <xdr:rowOff>57149</xdr:rowOff>
    </xdr:from>
    <xdr:to>
      <xdr:col>1</xdr:col>
      <xdr:colOff>704099</xdr:colOff>
      <xdr:row>7</xdr:row>
      <xdr:rowOff>56399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209549"/>
          <a:ext cx="1123200" cy="112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abSelected="1" workbookViewId="0">
      <pane xSplit="5" topLeftCell="F1" activePane="topRight" state="frozen"/>
      <selection activeCell="A13" sqref="A13"/>
      <selection pane="topRight" activeCell="E21" sqref="E21"/>
    </sheetView>
  </sheetViews>
  <sheetFormatPr defaultRowHeight="20.100000000000001" customHeight="1" x14ac:dyDescent="0.25"/>
  <cols>
    <col min="1" max="1" width="11.140625" style="49" customWidth="1"/>
    <col min="2" max="2" width="15" style="49" customWidth="1"/>
    <col min="3" max="3" width="11.5703125" style="49" customWidth="1"/>
    <col min="4" max="4" width="8.140625" style="49" customWidth="1"/>
    <col min="5" max="5" width="58.5703125" style="50" customWidth="1"/>
    <col min="6" max="6" width="14.85546875" style="49" customWidth="1"/>
    <col min="7" max="7" width="10" style="49" customWidth="1"/>
    <col min="8" max="8" width="25" style="49" hidden="1" customWidth="1"/>
    <col min="9" max="9" width="15" style="49" customWidth="1"/>
    <col min="10" max="10" width="11.5703125" style="49" customWidth="1"/>
    <col min="11" max="11" width="16" style="49" customWidth="1"/>
    <col min="12" max="12" width="19.140625" style="49" customWidth="1"/>
    <col min="13" max="13" width="11.42578125" style="49" customWidth="1"/>
    <col min="14" max="14" width="15.140625" style="49" customWidth="1"/>
    <col min="15" max="15" width="20.85546875" style="49" customWidth="1"/>
    <col min="16" max="16" width="19.85546875" style="49" customWidth="1"/>
    <col min="17" max="17" width="30" style="49" customWidth="1"/>
    <col min="18" max="16384" width="9.140625" style="49"/>
  </cols>
  <sheetData>
    <row r="1" spans="1:19" ht="12" customHeight="1" x14ac:dyDescent="0.25">
      <c r="A1" s="57"/>
      <c r="B1" s="58"/>
      <c r="C1" s="88" t="s">
        <v>84</v>
      </c>
      <c r="D1" s="89"/>
      <c r="E1" s="89"/>
      <c r="F1" s="89"/>
      <c r="G1" s="89"/>
      <c r="H1" s="89"/>
      <c r="I1" s="89"/>
      <c r="J1" s="89"/>
      <c r="K1" s="89"/>
      <c r="L1" s="90"/>
    </row>
    <row r="2" spans="1:19" ht="12" customHeight="1" thickBot="1" x14ac:dyDescent="0.3">
      <c r="A2" s="59"/>
      <c r="B2" s="60"/>
      <c r="C2" s="91"/>
      <c r="D2" s="92"/>
      <c r="E2" s="92"/>
      <c r="F2" s="92"/>
      <c r="G2" s="92"/>
      <c r="H2" s="92"/>
      <c r="I2" s="92"/>
      <c r="J2" s="92"/>
      <c r="K2" s="92"/>
      <c r="L2" s="93"/>
    </row>
    <row r="3" spans="1:19" ht="15.95" customHeight="1" x14ac:dyDescent="0.2">
      <c r="A3" s="59"/>
      <c r="B3" s="61"/>
      <c r="C3" s="94" t="s">
        <v>85</v>
      </c>
      <c r="D3" s="95"/>
      <c r="E3" s="95"/>
      <c r="F3" s="95"/>
      <c r="G3" s="95"/>
      <c r="H3" s="95"/>
      <c r="I3" s="95"/>
      <c r="J3" s="95"/>
      <c r="K3" s="95"/>
      <c r="L3" s="96"/>
    </row>
    <row r="4" spans="1:19" ht="15.95" customHeight="1" thickBot="1" x14ac:dyDescent="0.3">
      <c r="A4" s="59"/>
      <c r="B4" s="61"/>
      <c r="C4" s="67" t="s">
        <v>86</v>
      </c>
      <c r="D4" s="68"/>
      <c r="E4" s="68"/>
      <c r="F4" s="68"/>
      <c r="G4" s="68"/>
      <c r="H4" s="68"/>
      <c r="I4" s="68"/>
      <c r="J4" s="68"/>
      <c r="K4" s="68"/>
      <c r="L4" s="69"/>
    </row>
    <row r="5" spans="1:19" ht="15" customHeight="1" thickBot="1" x14ac:dyDescent="0.3">
      <c r="A5" s="59"/>
      <c r="B5" s="62"/>
      <c r="C5" s="82"/>
      <c r="D5" s="83"/>
      <c r="E5" s="83"/>
      <c r="F5" s="83"/>
      <c r="G5" s="83"/>
      <c r="H5" s="83"/>
      <c r="I5" s="83"/>
      <c r="J5" s="83"/>
      <c r="K5" s="83"/>
      <c r="L5" s="84"/>
    </row>
    <row r="6" spans="1:19" ht="15" customHeight="1" thickBot="1" x14ac:dyDescent="0.3">
      <c r="A6" s="59"/>
      <c r="B6" s="62"/>
      <c r="C6" s="53" t="s">
        <v>87</v>
      </c>
      <c r="D6" s="70" t="s">
        <v>88</v>
      </c>
      <c r="E6" s="70"/>
      <c r="F6" s="70"/>
      <c r="G6" s="70"/>
      <c r="H6" s="70"/>
      <c r="I6" s="70"/>
      <c r="J6" s="71"/>
      <c r="K6" s="55" t="s">
        <v>92</v>
      </c>
      <c r="L6" s="65">
        <v>45566</v>
      </c>
    </row>
    <row r="7" spans="1:19" ht="15" customHeight="1" thickBot="1" x14ac:dyDescent="0.3">
      <c r="A7" s="59"/>
      <c r="B7" s="62"/>
      <c r="C7" s="54" t="s">
        <v>89</v>
      </c>
      <c r="D7" s="72" t="s">
        <v>104</v>
      </c>
      <c r="E7" s="72"/>
      <c r="F7" s="72"/>
      <c r="G7" s="72"/>
      <c r="H7" s="72"/>
      <c r="I7" s="72"/>
      <c r="J7" s="73"/>
      <c r="K7" s="56" t="s">
        <v>93</v>
      </c>
      <c r="L7" s="66">
        <v>45566</v>
      </c>
    </row>
    <row r="8" spans="1:19" ht="20.100000000000001" customHeight="1" thickBot="1" x14ac:dyDescent="0.3">
      <c r="A8" s="63"/>
      <c r="B8" s="64"/>
      <c r="C8" s="103" t="s">
        <v>90</v>
      </c>
      <c r="D8" s="97" t="s">
        <v>103</v>
      </c>
      <c r="E8" s="98"/>
      <c r="F8" s="99"/>
      <c r="G8" s="104" t="s">
        <v>126</v>
      </c>
      <c r="H8" s="105"/>
      <c r="I8" s="106"/>
      <c r="J8" s="100" t="s">
        <v>127</v>
      </c>
      <c r="K8" s="103" t="s">
        <v>94</v>
      </c>
      <c r="L8" s="101" t="s">
        <v>95</v>
      </c>
    </row>
    <row r="9" spans="1:19" ht="20.100000000000001" customHeight="1" thickBot="1" x14ac:dyDescent="0.3"/>
    <row r="10" spans="1:19" ht="20.100000000000001" customHeight="1" thickBot="1" x14ac:dyDescent="0.3">
      <c r="A10" s="85" t="s">
        <v>91</v>
      </c>
      <c r="B10" s="86"/>
      <c r="C10" s="86"/>
      <c r="D10" s="86"/>
      <c r="E10" s="86"/>
      <c r="F10" s="86"/>
      <c r="G10" s="86"/>
      <c r="H10" s="86"/>
      <c r="I10" s="86"/>
      <c r="J10" s="87"/>
      <c r="K10" s="107" t="s">
        <v>96</v>
      </c>
      <c r="L10" s="102">
        <f>ROUND(L13+L18+L20+L22+L31+L34+L39,2)</f>
        <v>2464679.0299999998</v>
      </c>
    </row>
    <row r="12" spans="1:19" s="51" customFormat="1" ht="27.95" customHeight="1" x14ac:dyDescent="0.25">
      <c r="A12" s="29" t="s">
        <v>81</v>
      </c>
      <c r="B12" s="29" t="s">
        <v>0</v>
      </c>
      <c r="C12" s="29" t="s">
        <v>1</v>
      </c>
      <c r="D12" s="29" t="s">
        <v>2</v>
      </c>
      <c r="E12" s="29" t="s">
        <v>3</v>
      </c>
      <c r="F12" s="29" t="s">
        <v>11</v>
      </c>
      <c r="G12" s="29" t="s">
        <v>4</v>
      </c>
      <c r="H12" s="29" t="s">
        <v>5</v>
      </c>
      <c r="I12" s="29" t="s">
        <v>6</v>
      </c>
      <c r="J12" s="29" t="s">
        <v>7</v>
      </c>
      <c r="K12" s="30" t="s">
        <v>82</v>
      </c>
      <c r="L12" s="29" t="s">
        <v>83</v>
      </c>
      <c r="M12" s="31" t="s">
        <v>8</v>
      </c>
      <c r="N12" s="29" t="s">
        <v>9</v>
      </c>
      <c r="O12" s="29" t="s">
        <v>10</v>
      </c>
      <c r="P12" s="29" t="s">
        <v>11</v>
      </c>
      <c r="Q12" s="29" t="s">
        <v>12</v>
      </c>
    </row>
    <row r="13" spans="1:19" s="52" customFormat="1" ht="25.5" x14ac:dyDescent="0.25">
      <c r="A13" s="32" t="s">
        <v>14</v>
      </c>
      <c r="B13" s="32" t="s">
        <v>13</v>
      </c>
      <c r="C13" s="32" t="s">
        <v>15</v>
      </c>
      <c r="D13" s="32" t="s">
        <v>15</v>
      </c>
      <c r="E13" s="33" t="s">
        <v>16</v>
      </c>
      <c r="F13" s="32" t="s">
        <v>15</v>
      </c>
      <c r="G13" s="32" t="s">
        <v>15</v>
      </c>
      <c r="H13" s="32" t="s">
        <v>15</v>
      </c>
      <c r="I13" s="32" t="s">
        <v>15</v>
      </c>
      <c r="J13" s="32" t="s">
        <v>15</v>
      </c>
      <c r="K13" s="32" t="s">
        <v>15</v>
      </c>
      <c r="L13" s="34">
        <f>ROUND(L14,2)+ROUND(L15,2)+ROUND(L16,2)+ROUND(L17,2)</f>
        <v>54509.2</v>
      </c>
      <c r="M13" s="35" t="s">
        <v>15</v>
      </c>
      <c r="N13" s="35" t="s">
        <v>15</v>
      </c>
      <c r="O13" s="35" t="s">
        <v>15</v>
      </c>
      <c r="P13" s="35" t="s">
        <v>15</v>
      </c>
      <c r="Q13" s="35" t="s">
        <v>15</v>
      </c>
      <c r="R13" s="35" t="s">
        <v>15</v>
      </c>
      <c r="S13" s="35" t="s">
        <v>15</v>
      </c>
    </row>
    <row r="14" spans="1:19" ht="25.5" x14ac:dyDescent="0.25">
      <c r="A14" s="36" t="s">
        <v>18</v>
      </c>
      <c r="B14" s="36" t="s">
        <v>17</v>
      </c>
      <c r="C14" s="80" t="s">
        <v>105</v>
      </c>
      <c r="D14" s="80" t="s">
        <v>106</v>
      </c>
      <c r="E14" s="37" t="s">
        <v>20</v>
      </c>
      <c r="F14" s="38">
        <f>P14</f>
        <v>2</v>
      </c>
      <c r="G14" s="36" t="s">
        <v>21</v>
      </c>
      <c r="H14" s="39">
        <v>8246.9</v>
      </c>
      <c r="I14" s="39">
        <v>8246.9</v>
      </c>
      <c r="J14" s="40">
        <v>0.20449999999999999</v>
      </c>
      <c r="K14" s="39">
        <f>ROUND(I14,2)+(ROUND(I14,2)*J14)</f>
        <v>9933.3910500000002</v>
      </c>
      <c r="L14" s="41">
        <f>ROUND(Q14,2)</f>
        <v>19866.78</v>
      </c>
      <c r="M14" s="42" t="s">
        <v>15</v>
      </c>
      <c r="N14" s="43" t="s">
        <v>14</v>
      </c>
      <c r="O14" s="43" t="s">
        <v>22</v>
      </c>
      <c r="P14" s="44">
        <v>2</v>
      </c>
      <c r="Q14" s="45">
        <f>ROUND(K14,2)*P14</f>
        <v>19866.78</v>
      </c>
    </row>
    <row r="15" spans="1:19" ht="25.5" x14ac:dyDescent="0.25">
      <c r="A15" s="36" t="s">
        <v>23</v>
      </c>
      <c r="B15" s="36" t="s">
        <v>17</v>
      </c>
      <c r="C15" s="80" t="s">
        <v>105</v>
      </c>
      <c r="D15" s="80" t="s">
        <v>107</v>
      </c>
      <c r="E15" s="37" t="s">
        <v>24</v>
      </c>
      <c r="F15" s="38">
        <f>P15</f>
        <v>20</v>
      </c>
      <c r="G15" s="36" t="s">
        <v>25</v>
      </c>
      <c r="H15" s="39">
        <v>545.77</v>
      </c>
      <c r="I15" s="39">
        <v>545.77</v>
      </c>
      <c r="J15" s="40">
        <v>0.20449999999999999</v>
      </c>
      <c r="K15" s="39">
        <f>ROUND(I15,2)+(ROUND(I15,2)*J15)</f>
        <v>657.37996499999997</v>
      </c>
      <c r="L15" s="41">
        <f>ROUND(Q15,2)</f>
        <v>13147.6</v>
      </c>
      <c r="M15" s="42" t="s">
        <v>15</v>
      </c>
      <c r="N15" s="43" t="s">
        <v>14</v>
      </c>
      <c r="O15" s="43" t="s">
        <v>22</v>
      </c>
      <c r="P15" s="44">
        <v>20</v>
      </c>
      <c r="Q15" s="45">
        <f>ROUND(K15,2)*P15</f>
        <v>13147.6</v>
      </c>
    </row>
    <row r="16" spans="1:19" ht="25.5" x14ac:dyDescent="0.25">
      <c r="A16" s="36" t="s">
        <v>26</v>
      </c>
      <c r="B16" s="36" t="s">
        <v>17</v>
      </c>
      <c r="C16" s="80" t="s">
        <v>105</v>
      </c>
      <c r="D16" s="80" t="s">
        <v>108</v>
      </c>
      <c r="E16" s="37" t="s">
        <v>27</v>
      </c>
      <c r="F16" s="38">
        <f>P16</f>
        <v>5</v>
      </c>
      <c r="G16" s="36" t="s">
        <v>28</v>
      </c>
      <c r="H16" s="39">
        <v>2904.6</v>
      </c>
      <c r="I16" s="39">
        <v>2904.6</v>
      </c>
      <c r="J16" s="40">
        <v>0.28999999999999998</v>
      </c>
      <c r="K16" s="39">
        <f>ROUND(I16,2)+(ROUND(I16,2)*J16)</f>
        <v>3746.9339999999997</v>
      </c>
      <c r="L16" s="41">
        <f>ROUND(Q16,2)</f>
        <v>18734.650000000001</v>
      </c>
      <c r="M16" s="42" t="s">
        <v>15</v>
      </c>
      <c r="N16" s="43" t="s">
        <v>14</v>
      </c>
      <c r="O16" s="43" t="s">
        <v>22</v>
      </c>
      <c r="P16" s="44">
        <v>5</v>
      </c>
      <c r="Q16" s="45">
        <f>ROUND(K16,2)*P16</f>
        <v>18734.649999999998</v>
      </c>
    </row>
    <row r="17" spans="1:19" ht="25.5" x14ac:dyDescent="0.25">
      <c r="A17" s="36" t="s">
        <v>29</v>
      </c>
      <c r="B17" s="36" t="s">
        <v>17</v>
      </c>
      <c r="C17" s="80" t="s">
        <v>105</v>
      </c>
      <c r="D17" s="80" t="s">
        <v>109</v>
      </c>
      <c r="E17" s="37" t="s">
        <v>30</v>
      </c>
      <c r="F17" s="38">
        <f>P17</f>
        <v>4.5</v>
      </c>
      <c r="G17" s="36" t="s">
        <v>25</v>
      </c>
      <c r="H17" s="39">
        <v>509.23</v>
      </c>
      <c r="I17" s="39">
        <v>509.23</v>
      </c>
      <c r="J17" s="40">
        <v>0.20449999999999999</v>
      </c>
      <c r="K17" s="39">
        <f>ROUND(I17,2)+(ROUND(I17,2)*J17)</f>
        <v>613.36753499999998</v>
      </c>
      <c r="L17" s="41">
        <f>ROUND(Q17,2)</f>
        <v>2760.17</v>
      </c>
      <c r="M17" s="42" t="s">
        <v>15</v>
      </c>
      <c r="N17" s="43" t="s">
        <v>14</v>
      </c>
      <c r="O17" s="43" t="s">
        <v>22</v>
      </c>
      <c r="P17" s="44">
        <v>4.5</v>
      </c>
      <c r="Q17" s="45">
        <f>ROUND(K17,2)*P17</f>
        <v>2760.165</v>
      </c>
    </row>
    <row r="18" spans="1:19" s="52" customFormat="1" ht="20.100000000000001" customHeight="1" x14ac:dyDescent="0.25">
      <c r="A18" s="32" t="s">
        <v>31</v>
      </c>
      <c r="B18" s="32" t="s">
        <v>13</v>
      </c>
      <c r="C18" s="32" t="s">
        <v>15</v>
      </c>
      <c r="D18" s="32" t="s">
        <v>15</v>
      </c>
      <c r="E18" s="33" t="s">
        <v>32</v>
      </c>
      <c r="F18" s="32" t="s">
        <v>15</v>
      </c>
      <c r="G18" s="32" t="s">
        <v>15</v>
      </c>
      <c r="H18" s="32" t="s">
        <v>15</v>
      </c>
      <c r="I18" s="32" t="s">
        <v>15</v>
      </c>
      <c r="J18" s="32" t="s">
        <v>15</v>
      </c>
      <c r="K18" s="32" t="s">
        <v>15</v>
      </c>
      <c r="L18" s="34">
        <f>ROUND(L19,2)</f>
        <v>123465.7</v>
      </c>
      <c r="M18" s="35" t="s">
        <v>15</v>
      </c>
      <c r="N18" s="35" t="s">
        <v>15</v>
      </c>
      <c r="O18" s="35" t="s">
        <v>15</v>
      </c>
      <c r="P18" s="35" t="s">
        <v>15</v>
      </c>
      <c r="Q18" s="35" t="s">
        <v>15</v>
      </c>
      <c r="R18" s="35" t="s">
        <v>15</v>
      </c>
      <c r="S18" s="35" t="s">
        <v>15</v>
      </c>
    </row>
    <row r="19" spans="1:19" ht="25.5" x14ac:dyDescent="0.25">
      <c r="A19" s="36" t="s">
        <v>33</v>
      </c>
      <c r="B19" s="36" t="s">
        <v>17</v>
      </c>
      <c r="C19" s="80" t="s">
        <v>105</v>
      </c>
      <c r="D19" s="80" t="s">
        <v>110</v>
      </c>
      <c r="E19" s="37" t="s">
        <v>34</v>
      </c>
      <c r="F19" s="38">
        <f>P19</f>
        <v>5</v>
      </c>
      <c r="G19" s="36" t="s">
        <v>28</v>
      </c>
      <c r="H19" s="39">
        <v>20500.740000000002</v>
      </c>
      <c r="I19" s="39">
        <v>20500.740000000002</v>
      </c>
      <c r="J19" s="40">
        <v>0.20449999999999999</v>
      </c>
      <c r="K19" s="39">
        <f>ROUND(I19,2)+(ROUND(I19,2)*J19)</f>
        <v>24693.141330000002</v>
      </c>
      <c r="L19" s="41">
        <f>ROUND(Q19,2)</f>
        <v>123465.7</v>
      </c>
      <c r="M19" s="42" t="s">
        <v>15</v>
      </c>
      <c r="N19" s="43" t="s">
        <v>14</v>
      </c>
      <c r="O19" s="43" t="s">
        <v>22</v>
      </c>
      <c r="P19" s="44">
        <v>5</v>
      </c>
      <c r="Q19" s="45">
        <f>ROUND(K19,2)*P19</f>
        <v>123465.7</v>
      </c>
    </row>
    <row r="20" spans="1:19" s="52" customFormat="1" ht="20.100000000000001" customHeight="1" x14ac:dyDescent="0.25">
      <c r="A20" s="32" t="s">
        <v>35</v>
      </c>
      <c r="B20" s="32" t="s">
        <v>13</v>
      </c>
      <c r="C20" s="32" t="s">
        <v>15</v>
      </c>
      <c r="D20" s="32" t="s">
        <v>15</v>
      </c>
      <c r="E20" s="33" t="s">
        <v>36</v>
      </c>
      <c r="F20" s="32" t="s">
        <v>15</v>
      </c>
      <c r="G20" s="32" t="s">
        <v>15</v>
      </c>
      <c r="H20" s="32" t="s">
        <v>15</v>
      </c>
      <c r="I20" s="32" t="s">
        <v>15</v>
      </c>
      <c r="J20" s="32" t="s">
        <v>15</v>
      </c>
      <c r="K20" s="32" t="s">
        <v>15</v>
      </c>
      <c r="L20" s="34">
        <f>ROUND(L21,2)</f>
        <v>31452.6</v>
      </c>
      <c r="M20" s="35" t="s">
        <v>15</v>
      </c>
      <c r="N20" s="35" t="s">
        <v>15</v>
      </c>
      <c r="O20" s="35" t="s">
        <v>15</v>
      </c>
      <c r="P20" s="35" t="s">
        <v>15</v>
      </c>
      <c r="Q20" s="35" t="s">
        <v>15</v>
      </c>
      <c r="R20" s="35" t="s">
        <v>15</v>
      </c>
      <c r="S20" s="35" t="s">
        <v>15</v>
      </c>
    </row>
    <row r="21" spans="1:19" ht="25.5" x14ac:dyDescent="0.25">
      <c r="A21" s="36" t="s">
        <v>37</v>
      </c>
      <c r="B21" s="36" t="s">
        <v>17</v>
      </c>
      <c r="C21" s="80" t="s">
        <v>105</v>
      </c>
      <c r="D21" s="80" t="s">
        <v>111</v>
      </c>
      <c r="E21" s="37" t="s">
        <v>38</v>
      </c>
      <c r="F21" s="38">
        <f>P21</f>
        <v>101460</v>
      </c>
      <c r="G21" s="36" t="s">
        <v>25</v>
      </c>
      <c r="H21" s="39">
        <v>0.26</v>
      </c>
      <c r="I21" s="39">
        <v>0.26</v>
      </c>
      <c r="J21" s="40">
        <v>0.20449999999999999</v>
      </c>
      <c r="K21" s="39">
        <f>ROUND(I21,2)+(ROUND(I21,2)*J21)</f>
        <v>0.31317</v>
      </c>
      <c r="L21" s="41">
        <f>ROUND(Q21,2)</f>
        <v>31452.6</v>
      </c>
      <c r="M21" s="42" t="s">
        <v>15</v>
      </c>
      <c r="N21" s="43" t="s">
        <v>14</v>
      </c>
      <c r="O21" s="43" t="s">
        <v>22</v>
      </c>
      <c r="P21" s="44">
        <v>101460</v>
      </c>
      <c r="Q21" s="45">
        <f>ROUND(K21,2)*P21</f>
        <v>31452.6</v>
      </c>
    </row>
    <row r="22" spans="1:19" s="52" customFormat="1" ht="20.100000000000001" customHeight="1" x14ac:dyDescent="0.25">
      <c r="A22" s="32" t="s">
        <v>39</v>
      </c>
      <c r="B22" s="32" t="s">
        <v>13</v>
      </c>
      <c r="C22" s="32" t="s">
        <v>15</v>
      </c>
      <c r="D22" s="32" t="s">
        <v>15</v>
      </c>
      <c r="E22" s="33" t="s">
        <v>40</v>
      </c>
      <c r="F22" s="32" t="s">
        <v>15</v>
      </c>
      <c r="G22" s="32" t="s">
        <v>15</v>
      </c>
      <c r="H22" s="32" t="s">
        <v>15</v>
      </c>
      <c r="I22" s="32" t="s">
        <v>15</v>
      </c>
      <c r="J22" s="32" t="s">
        <v>15</v>
      </c>
      <c r="K22" s="32" t="s">
        <v>15</v>
      </c>
      <c r="L22" s="34">
        <f>ROUND(L23,2)+ROUND(L25,2)+ROUND(L26,2)+ROUND(L27,2)+ROUND(L28,2)+ROUND(L29,2)+ROUND(L30,2)+ROUND(L24,2)</f>
        <v>282416.74</v>
      </c>
      <c r="M22" s="35" t="s">
        <v>15</v>
      </c>
      <c r="N22" s="35" t="s">
        <v>15</v>
      </c>
      <c r="O22" s="35" t="s">
        <v>15</v>
      </c>
      <c r="P22" s="35" t="s">
        <v>15</v>
      </c>
      <c r="Q22" s="35" t="s">
        <v>15</v>
      </c>
      <c r="R22" s="35" t="s">
        <v>15</v>
      </c>
      <c r="S22" s="35" t="s">
        <v>15</v>
      </c>
    </row>
    <row r="23" spans="1:19" ht="25.5" x14ac:dyDescent="0.25">
      <c r="A23" s="36" t="s">
        <v>41</v>
      </c>
      <c r="B23" s="36" t="s">
        <v>17</v>
      </c>
      <c r="C23" s="80" t="s">
        <v>105</v>
      </c>
      <c r="D23" s="80" t="s">
        <v>112</v>
      </c>
      <c r="E23" s="37" t="s">
        <v>42</v>
      </c>
      <c r="F23" s="38">
        <f t="shared" ref="F23:F30" si="0">P23</f>
        <v>22753.82</v>
      </c>
      <c r="G23" s="36" t="s">
        <v>43</v>
      </c>
      <c r="H23" s="39">
        <v>2.19</v>
      </c>
      <c r="I23" s="39">
        <v>2.19</v>
      </c>
      <c r="J23" s="40">
        <v>0.20449999999999999</v>
      </c>
      <c r="K23" s="39">
        <f t="shared" ref="K23:K30" si="1">ROUND(I23,2)+(ROUND(I23,2)*J23)</f>
        <v>2.6378550000000001</v>
      </c>
      <c r="L23" s="41">
        <f t="shared" ref="L23:L30" si="2">ROUND(Q23,2)</f>
        <v>60070.080000000002</v>
      </c>
      <c r="M23" s="42" t="s">
        <v>15</v>
      </c>
      <c r="N23" s="43" t="s">
        <v>14</v>
      </c>
      <c r="O23" s="43" t="s">
        <v>22</v>
      </c>
      <c r="P23" s="44">
        <v>22753.82</v>
      </c>
      <c r="Q23" s="45">
        <f t="shared" ref="Q23:Q30" si="3">ROUND(K23,2)*P23</f>
        <v>60070.084800000004</v>
      </c>
    </row>
    <row r="24" spans="1:19" customFormat="1" ht="45" customHeight="1" x14ac:dyDescent="0.25">
      <c r="A24" s="36" t="s">
        <v>101</v>
      </c>
      <c r="B24" s="36" t="s">
        <v>17</v>
      </c>
      <c r="C24" s="80" t="s">
        <v>105</v>
      </c>
      <c r="D24" s="80" t="s">
        <v>119</v>
      </c>
      <c r="E24" s="37" t="s">
        <v>102</v>
      </c>
      <c r="F24" s="38">
        <f t="shared" si="0"/>
        <v>892.8</v>
      </c>
      <c r="G24" s="36" t="s">
        <v>43</v>
      </c>
      <c r="H24" s="39">
        <v>6.29</v>
      </c>
      <c r="I24" s="39">
        <v>6.29</v>
      </c>
      <c r="J24" s="40">
        <v>0.20449999999999999</v>
      </c>
      <c r="K24" s="39">
        <f t="shared" si="1"/>
        <v>7.5763049999999996</v>
      </c>
      <c r="L24" s="41">
        <f t="shared" si="2"/>
        <v>6767.42</v>
      </c>
      <c r="M24" s="43" t="s">
        <v>15</v>
      </c>
      <c r="N24" s="43" t="s">
        <v>14</v>
      </c>
      <c r="O24" s="43" t="s">
        <v>22</v>
      </c>
      <c r="P24" s="44">
        <v>892.8</v>
      </c>
      <c r="Q24" s="45">
        <f t="shared" si="3"/>
        <v>6767.424</v>
      </c>
    </row>
    <row r="25" spans="1:19" ht="25.5" x14ac:dyDescent="0.25">
      <c r="A25" s="36" t="s">
        <v>44</v>
      </c>
      <c r="B25" s="36" t="s">
        <v>17</v>
      </c>
      <c r="C25" s="80" t="s">
        <v>105</v>
      </c>
      <c r="D25" s="80" t="s">
        <v>113</v>
      </c>
      <c r="E25" s="37" t="s">
        <v>45</v>
      </c>
      <c r="F25" s="38">
        <f t="shared" si="0"/>
        <v>23646.62</v>
      </c>
      <c r="G25" s="36" t="s">
        <v>43</v>
      </c>
      <c r="H25" s="39">
        <v>5.3</v>
      </c>
      <c r="I25" s="39">
        <v>5.3</v>
      </c>
      <c r="J25" s="40">
        <v>0.20449999999999999</v>
      </c>
      <c r="K25" s="39">
        <f t="shared" si="1"/>
        <v>6.3838499999999998</v>
      </c>
      <c r="L25" s="41">
        <f t="shared" si="2"/>
        <v>150865.44</v>
      </c>
      <c r="M25" s="42" t="s">
        <v>15</v>
      </c>
      <c r="N25" s="43" t="s">
        <v>14</v>
      </c>
      <c r="O25" s="43" t="s">
        <v>22</v>
      </c>
      <c r="P25" s="44">
        <v>23646.62</v>
      </c>
      <c r="Q25" s="45">
        <f t="shared" si="3"/>
        <v>150865.4356</v>
      </c>
    </row>
    <row r="26" spans="1:19" ht="25.5" x14ac:dyDescent="0.25">
      <c r="A26" s="36" t="s">
        <v>46</v>
      </c>
      <c r="B26" s="36" t="s">
        <v>17</v>
      </c>
      <c r="C26" s="80" t="s">
        <v>105</v>
      </c>
      <c r="D26" s="80" t="s">
        <v>114</v>
      </c>
      <c r="E26" s="37" t="s">
        <v>47</v>
      </c>
      <c r="F26" s="38">
        <f t="shared" si="0"/>
        <v>202920</v>
      </c>
      <c r="G26" s="36" t="s">
        <v>25</v>
      </c>
      <c r="H26" s="39">
        <v>0.11</v>
      </c>
      <c r="I26" s="39">
        <v>0.11</v>
      </c>
      <c r="J26" s="40">
        <v>0.20449999999999999</v>
      </c>
      <c r="K26" s="39">
        <f t="shared" si="1"/>
        <v>0.132495</v>
      </c>
      <c r="L26" s="41">
        <f t="shared" si="2"/>
        <v>26379.599999999999</v>
      </c>
      <c r="M26" s="42" t="s">
        <v>15</v>
      </c>
      <c r="N26" s="43" t="s">
        <v>14</v>
      </c>
      <c r="O26" s="43" t="s">
        <v>22</v>
      </c>
      <c r="P26" s="44">
        <v>202920</v>
      </c>
      <c r="Q26" s="45">
        <f t="shared" si="3"/>
        <v>26379.600000000002</v>
      </c>
    </row>
    <row r="27" spans="1:19" ht="25.5" x14ac:dyDescent="0.25">
      <c r="A27" s="36" t="s">
        <v>48</v>
      </c>
      <c r="B27" s="36" t="s">
        <v>17</v>
      </c>
      <c r="C27" s="80" t="s">
        <v>105</v>
      </c>
      <c r="D27" s="80" t="s">
        <v>115</v>
      </c>
      <c r="E27" s="37" t="s">
        <v>49</v>
      </c>
      <c r="F27" s="38">
        <f t="shared" si="0"/>
        <v>3382</v>
      </c>
      <c r="G27" s="36" t="s">
        <v>50</v>
      </c>
      <c r="H27" s="39">
        <v>1.34</v>
      </c>
      <c r="I27" s="39">
        <v>1.34</v>
      </c>
      <c r="J27" s="40">
        <v>0.20449999999999999</v>
      </c>
      <c r="K27" s="39">
        <f t="shared" si="1"/>
        <v>1.6140300000000001</v>
      </c>
      <c r="L27" s="41">
        <f t="shared" si="2"/>
        <v>5445.02</v>
      </c>
      <c r="M27" s="42" t="s">
        <v>15</v>
      </c>
      <c r="N27" s="43" t="s">
        <v>14</v>
      </c>
      <c r="O27" s="43" t="s">
        <v>22</v>
      </c>
      <c r="P27" s="44">
        <v>3382</v>
      </c>
      <c r="Q27" s="45">
        <f t="shared" si="3"/>
        <v>5445.02</v>
      </c>
    </row>
    <row r="28" spans="1:19" ht="25.5" x14ac:dyDescent="0.25">
      <c r="A28" s="36" t="s">
        <v>51</v>
      </c>
      <c r="B28" s="36" t="s">
        <v>17</v>
      </c>
      <c r="C28" s="80" t="s">
        <v>105</v>
      </c>
      <c r="D28" s="80" t="s">
        <v>116</v>
      </c>
      <c r="E28" s="37" t="s">
        <v>52</v>
      </c>
      <c r="F28" s="38">
        <f t="shared" si="0"/>
        <v>2705.44</v>
      </c>
      <c r="G28" s="36" t="s">
        <v>43</v>
      </c>
      <c r="H28" s="39">
        <v>3.41</v>
      </c>
      <c r="I28" s="39">
        <v>3.41</v>
      </c>
      <c r="J28" s="40">
        <v>0.20449999999999999</v>
      </c>
      <c r="K28" s="39">
        <f t="shared" si="1"/>
        <v>4.1073450000000005</v>
      </c>
      <c r="L28" s="41">
        <f t="shared" si="2"/>
        <v>11119.36</v>
      </c>
      <c r="M28" s="42" t="s">
        <v>15</v>
      </c>
      <c r="N28" s="43" t="s">
        <v>14</v>
      </c>
      <c r="O28" s="43" t="s">
        <v>22</v>
      </c>
      <c r="P28" s="44">
        <v>2705.44</v>
      </c>
      <c r="Q28" s="45">
        <f t="shared" si="3"/>
        <v>11119.358400000001</v>
      </c>
    </row>
    <row r="29" spans="1:19" ht="38.25" x14ac:dyDescent="0.25">
      <c r="A29" s="36" t="s">
        <v>53</v>
      </c>
      <c r="B29" s="36" t="s">
        <v>17</v>
      </c>
      <c r="C29" s="80" t="s">
        <v>105</v>
      </c>
      <c r="D29" s="80" t="s">
        <v>117</v>
      </c>
      <c r="E29" s="37" t="s">
        <v>54</v>
      </c>
      <c r="F29" s="38">
        <f t="shared" si="0"/>
        <v>33</v>
      </c>
      <c r="G29" s="36" t="s">
        <v>21</v>
      </c>
      <c r="H29" s="39">
        <v>91.48</v>
      </c>
      <c r="I29" s="39">
        <v>91.48</v>
      </c>
      <c r="J29" s="40">
        <v>0.20449999999999999</v>
      </c>
      <c r="K29" s="39">
        <f t="shared" si="1"/>
        <v>110.18766000000001</v>
      </c>
      <c r="L29" s="41">
        <f t="shared" si="2"/>
        <v>3636.27</v>
      </c>
      <c r="M29" s="42" t="s">
        <v>15</v>
      </c>
      <c r="N29" s="43" t="s">
        <v>14</v>
      </c>
      <c r="O29" s="43" t="s">
        <v>22</v>
      </c>
      <c r="P29" s="44">
        <v>33</v>
      </c>
      <c r="Q29" s="45">
        <f t="shared" si="3"/>
        <v>3636.27</v>
      </c>
    </row>
    <row r="30" spans="1:19" ht="25.5" x14ac:dyDescent="0.25">
      <c r="A30" s="36" t="s">
        <v>55</v>
      </c>
      <c r="B30" s="36" t="s">
        <v>17</v>
      </c>
      <c r="C30" s="80" t="s">
        <v>105</v>
      </c>
      <c r="D30" s="80" t="s">
        <v>118</v>
      </c>
      <c r="E30" s="37" t="s">
        <v>56</v>
      </c>
      <c r="F30" s="38">
        <f t="shared" si="0"/>
        <v>67</v>
      </c>
      <c r="G30" s="36" t="s">
        <v>21</v>
      </c>
      <c r="H30" s="39">
        <v>224.7</v>
      </c>
      <c r="I30" s="39">
        <v>224.7</v>
      </c>
      <c r="J30" s="40">
        <v>0.20449999999999999</v>
      </c>
      <c r="K30" s="39">
        <f t="shared" si="1"/>
        <v>270.65114999999997</v>
      </c>
      <c r="L30" s="41">
        <f t="shared" si="2"/>
        <v>18133.55</v>
      </c>
      <c r="M30" s="42" t="s">
        <v>15</v>
      </c>
      <c r="N30" s="43" t="s">
        <v>14</v>
      </c>
      <c r="O30" s="43" t="s">
        <v>22</v>
      </c>
      <c r="P30" s="44">
        <v>67</v>
      </c>
      <c r="Q30" s="45">
        <f t="shared" si="3"/>
        <v>18133.55</v>
      </c>
    </row>
    <row r="31" spans="1:19" s="52" customFormat="1" ht="20.100000000000001" hidden="1" customHeight="1" x14ac:dyDescent="0.25">
      <c r="A31" s="32" t="s">
        <v>57</v>
      </c>
      <c r="B31" s="32" t="s">
        <v>13</v>
      </c>
      <c r="C31" s="32" t="s">
        <v>15</v>
      </c>
      <c r="D31" s="32" t="s">
        <v>15</v>
      </c>
      <c r="E31" s="33" t="s">
        <v>58</v>
      </c>
      <c r="F31" s="32" t="s">
        <v>15</v>
      </c>
      <c r="G31" s="32" t="s">
        <v>15</v>
      </c>
      <c r="H31" s="32" t="s">
        <v>15</v>
      </c>
      <c r="I31" s="32" t="s">
        <v>15</v>
      </c>
      <c r="J31" s="32" t="s">
        <v>15</v>
      </c>
      <c r="K31" s="32" t="s">
        <v>15</v>
      </c>
      <c r="L31" s="34">
        <f>ROUND(L32,2)+ROUND(L33,2)</f>
        <v>0</v>
      </c>
      <c r="M31" s="35" t="s">
        <v>15</v>
      </c>
      <c r="N31" s="35" t="s">
        <v>15</v>
      </c>
      <c r="O31" s="35" t="s">
        <v>15</v>
      </c>
      <c r="P31" s="35" t="s">
        <v>15</v>
      </c>
      <c r="Q31" s="35" t="s">
        <v>15</v>
      </c>
      <c r="R31" s="35" t="s">
        <v>15</v>
      </c>
      <c r="S31" s="35" t="s">
        <v>15</v>
      </c>
    </row>
    <row r="32" spans="1:19" s="28" customFormat="1" ht="30" hidden="1" customHeight="1" x14ac:dyDescent="0.25">
      <c r="A32" s="36" t="s">
        <v>97</v>
      </c>
      <c r="B32" s="36" t="s">
        <v>17</v>
      </c>
      <c r="C32" s="36" t="s">
        <v>19</v>
      </c>
      <c r="D32" s="36" t="s">
        <v>97</v>
      </c>
      <c r="E32" s="37" t="s">
        <v>98</v>
      </c>
      <c r="F32" s="38">
        <f>P32</f>
        <v>0</v>
      </c>
      <c r="G32" s="36" t="s">
        <v>50</v>
      </c>
      <c r="H32" s="39">
        <v>851.9</v>
      </c>
      <c r="I32" s="39">
        <v>851.9</v>
      </c>
      <c r="J32" s="40">
        <v>0.20449999999999999</v>
      </c>
      <c r="K32" s="39">
        <f>ROUND(I32,2)+(ROUND(I32,2)*J32)</f>
        <v>1026.11355</v>
      </c>
      <c r="L32" s="41">
        <f>ROUND(Q32,2)</f>
        <v>0</v>
      </c>
      <c r="M32" s="43" t="s">
        <v>15</v>
      </c>
      <c r="N32" s="43" t="s">
        <v>14</v>
      </c>
      <c r="O32" s="43" t="s">
        <v>22</v>
      </c>
      <c r="P32" s="44"/>
      <c r="Q32" s="45">
        <f>ROUND(K32,2)*P32</f>
        <v>0</v>
      </c>
    </row>
    <row r="33" spans="1:19" s="28" customFormat="1" ht="25.5" hidden="1" customHeight="1" x14ac:dyDescent="0.25">
      <c r="A33" s="36" t="s">
        <v>99</v>
      </c>
      <c r="B33" s="36" t="s">
        <v>17</v>
      </c>
      <c r="C33" s="36" t="s">
        <v>19</v>
      </c>
      <c r="D33" s="36" t="s">
        <v>99</v>
      </c>
      <c r="E33" s="37" t="s">
        <v>100</v>
      </c>
      <c r="F33" s="38">
        <f>P33</f>
        <v>0</v>
      </c>
      <c r="G33" s="36" t="s">
        <v>21</v>
      </c>
      <c r="H33" s="39">
        <v>1209.5999999999999</v>
      </c>
      <c r="I33" s="39">
        <v>1209.5999999999999</v>
      </c>
      <c r="J33" s="40">
        <v>0.20449999999999999</v>
      </c>
      <c r="K33" s="39">
        <f>ROUND(I33,2)+(ROUND(I33,2)*J33)</f>
        <v>1456.9631999999999</v>
      </c>
      <c r="L33" s="41">
        <f>ROUND(Q33,2)</f>
        <v>0</v>
      </c>
      <c r="M33" s="43" t="s">
        <v>15</v>
      </c>
      <c r="N33" s="43" t="s">
        <v>14</v>
      </c>
      <c r="O33" s="43" t="s">
        <v>22</v>
      </c>
      <c r="P33" s="44"/>
      <c r="Q33" s="45">
        <f>ROUND(K33,2)*P33</f>
        <v>0</v>
      </c>
    </row>
    <row r="34" spans="1:19" s="52" customFormat="1" ht="20.100000000000001" customHeight="1" x14ac:dyDescent="0.25">
      <c r="A34" s="32" t="s">
        <v>61</v>
      </c>
      <c r="B34" s="32" t="s">
        <v>13</v>
      </c>
      <c r="C34" s="32" t="s">
        <v>15</v>
      </c>
      <c r="D34" s="32" t="s">
        <v>15</v>
      </c>
      <c r="E34" s="33" t="s">
        <v>62</v>
      </c>
      <c r="F34" s="32" t="s">
        <v>15</v>
      </c>
      <c r="G34" s="32" t="s">
        <v>15</v>
      </c>
      <c r="H34" s="32" t="s">
        <v>15</v>
      </c>
      <c r="I34" s="32" t="s">
        <v>15</v>
      </c>
      <c r="J34" s="32" t="s">
        <v>15</v>
      </c>
      <c r="K34" s="32" t="s">
        <v>15</v>
      </c>
      <c r="L34" s="34">
        <f>ROUND(L35,2)+ROUND(L36,2)+ROUND(L37,2)+ROUND(L38,2)</f>
        <v>1970923.91</v>
      </c>
      <c r="M34" s="35" t="s">
        <v>15</v>
      </c>
      <c r="N34" s="35" t="s">
        <v>15</v>
      </c>
      <c r="O34" s="35" t="s">
        <v>15</v>
      </c>
      <c r="P34" s="35" t="s">
        <v>15</v>
      </c>
      <c r="Q34" s="35" t="s">
        <v>15</v>
      </c>
      <c r="R34" s="35" t="s">
        <v>15</v>
      </c>
      <c r="S34" s="35" t="s">
        <v>15</v>
      </c>
    </row>
    <row r="35" spans="1:19" ht="25.5" x14ac:dyDescent="0.25">
      <c r="A35" s="36" t="s">
        <v>63</v>
      </c>
      <c r="B35" s="36" t="s">
        <v>17</v>
      </c>
      <c r="C35" s="80" t="s">
        <v>105</v>
      </c>
      <c r="D35" s="80" t="s">
        <v>120</v>
      </c>
      <c r="E35" s="37" t="s">
        <v>64</v>
      </c>
      <c r="F35" s="38">
        <f>P35</f>
        <v>25365</v>
      </c>
      <c r="G35" s="36" t="s">
        <v>43</v>
      </c>
      <c r="H35" s="39">
        <v>1.46</v>
      </c>
      <c r="I35" s="39">
        <v>1.46</v>
      </c>
      <c r="J35" s="40">
        <v>0.20449999999999999</v>
      </c>
      <c r="K35" s="39">
        <f>ROUND(I35,2)+(ROUND(I35,2)*J35)</f>
        <v>1.75857</v>
      </c>
      <c r="L35" s="41">
        <f>ROUND(Q35,2)</f>
        <v>44642.400000000001</v>
      </c>
      <c r="M35" s="42" t="s">
        <v>15</v>
      </c>
      <c r="N35" s="43" t="s">
        <v>14</v>
      </c>
      <c r="O35" s="43" t="s">
        <v>22</v>
      </c>
      <c r="P35" s="44">
        <v>25365</v>
      </c>
      <c r="Q35" s="45">
        <f>ROUND(K35,2)*P35</f>
        <v>44642.400000000001</v>
      </c>
    </row>
    <row r="36" spans="1:19" ht="25.5" x14ac:dyDescent="0.25">
      <c r="A36" s="36" t="s">
        <v>65</v>
      </c>
      <c r="B36" s="36" t="s">
        <v>17</v>
      </c>
      <c r="C36" s="80" t="s">
        <v>105</v>
      </c>
      <c r="D36" s="80" t="s">
        <v>121</v>
      </c>
      <c r="E36" s="37" t="s">
        <v>66</v>
      </c>
      <c r="F36" s="38">
        <f>P36</f>
        <v>1188984.3799999999</v>
      </c>
      <c r="G36" s="36" t="s">
        <v>67</v>
      </c>
      <c r="H36" s="39">
        <v>1.06</v>
      </c>
      <c r="I36" s="39">
        <v>1.06</v>
      </c>
      <c r="J36" s="40">
        <v>0.20449999999999999</v>
      </c>
      <c r="K36" s="39">
        <f>ROUND(I36,2)+(ROUND(I36,2)*J36)</f>
        <v>1.27677</v>
      </c>
      <c r="L36" s="41">
        <f>ROUND(Q36,2)</f>
        <v>1521900.01</v>
      </c>
      <c r="M36" s="42" t="s">
        <v>15</v>
      </c>
      <c r="N36" s="43" t="s">
        <v>14</v>
      </c>
      <c r="O36" s="43" t="s">
        <v>22</v>
      </c>
      <c r="P36" s="44">
        <v>1188984.3799999999</v>
      </c>
      <c r="Q36" s="45">
        <f>ROUND(K36,2)*P36</f>
        <v>1521900.0063999998</v>
      </c>
    </row>
    <row r="37" spans="1:19" ht="25.5" x14ac:dyDescent="0.25">
      <c r="A37" s="36" t="s">
        <v>68</v>
      </c>
      <c r="B37" s="36" t="s">
        <v>17</v>
      </c>
      <c r="C37" s="80" t="s">
        <v>105</v>
      </c>
      <c r="D37" s="80" t="s">
        <v>122</v>
      </c>
      <c r="E37" s="81" t="s">
        <v>125</v>
      </c>
      <c r="F37" s="38">
        <f>P37</f>
        <v>237796.86</v>
      </c>
      <c r="G37" s="36" t="s">
        <v>67</v>
      </c>
      <c r="H37" s="39">
        <v>0.85</v>
      </c>
      <c r="I37" s="39">
        <v>0.85</v>
      </c>
      <c r="J37" s="40">
        <v>0.20449999999999999</v>
      </c>
      <c r="K37" s="39">
        <f>ROUND(I37,2)+(ROUND(I37,2)*J37)</f>
        <v>1.023825</v>
      </c>
      <c r="L37" s="41">
        <f>ROUND(Q37,2)</f>
        <v>242552.8</v>
      </c>
      <c r="M37" s="42" t="s">
        <v>15</v>
      </c>
      <c r="N37" s="43" t="s">
        <v>14</v>
      </c>
      <c r="O37" s="43" t="s">
        <v>22</v>
      </c>
      <c r="P37" s="44">
        <v>237796.86</v>
      </c>
      <c r="Q37" s="45">
        <f>ROUND(K37,2)*P37</f>
        <v>242552.7972</v>
      </c>
    </row>
    <row r="38" spans="1:19" ht="38.25" x14ac:dyDescent="0.25">
      <c r="A38" s="36" t="s">
        <v>69</v>
      </c>
      <c r="B38" s="36" t="s">
        <v>17</v>
      </c>
      <c r="C38" s="80" t="s">
        <v>105</v>
      </c>
      <c r="D38" s="80" t="s">
        <v>123</v>
      </c>
      <c r="E38" s="37" t="s">
        <v>70</v>
      </c>
      <c r="F38" s="38">
        <f>P38</f>
        <v>25365</v>
      </c>
      <c r="G38" s="36" t="s">
        <v>43</v>
      </c>
      <c r="H38" s="39">
        <v>5.3</v>
      </c>
      <c r="I38" s="39">
        <v>5.3</v>
      </c>
      <c r="J38" s="40">
        <v>0.20449999999999999</v>
      </c>
      <c r="K38" s="39">
        <f>ROUND(I38,2)+(ROUND(I38,2)*J38)</f>
        <v>6.3838499999999998</v>
      </c>
      <c r="L38" s="41">
        <f>ROUND(Q38,2)</f>
        <v>161828.70000000001</v>
      </c>
      <c r="M38" s="42" t="s">
        <v>15</v>
      </c>
      <c r="N38" s="43" t="s">
        <v>14</v>
      </c>
      <c r="O38" s="43" t="s">
        <v>22</v>
      </c>
      <c r="P38" s="44">
        <v>25365</v>
      </c>
      <c r="Q38" s="45">
        <f>ROUND(K38,2)*P38</f>
        <v>161828.70000000001</v>
      </c>
    </row>
    <row r="39" spans="1:19" s="52" customFormat="1" ht="20.100000000000001" customHeight="1" x14ac:dyDescent="0.25">
      <c r="A39" s="32" t="s">
        <v>71</v>
      </c>
      <c r="B39" s="32" t="s">
        <v>13</v>
      </c>
      <c r="C39" s="32" t="s">
        <v>15</v>
      </c>
      <c r="D39" s="32" t="s">
        <v>15</v>
      </c>
      <c r="E39" s="33" t="s">
        <v>72</v>
      </c>
      <c r="F39" s="32" t="s">
        <v>15</v>
      </c>
      <c r="G39" s="32" t="s">
        <v>15</v>
      </c>
      <c r="H39" s="32" t="s">
        <v>15</v>
      </c>
      <c r="I39" s="32" t="s">
        <v>15</v>
      </c>
      <c r="J39" s="32" t="s">
        <v>15</v>
      </c>
      <c r="K39" s="32" t="s">
        <v>15</v>
      </c>
      <c r="L39" s="34">
        <f>ROUND(L40,2)</f>
        <v>1910.88</v>
      </c>
      <c r="M39" s="35" t="s">
        <v>15</v>
      </c>
      <c r="N39" s="35" t="s">
        <v>15</v>
      </c>
      <c r="O39" s="35" t="s">
        <v>15</v>
      </c>
      <c r="P39" s="35" t="s">
        <v>15</v>
      </c>
      <c r="Q39" s="35" t="s">
        <v>15</v>
      </c>
      <c r="R39" s="35" t="s">
        <v>15</v>
      </c>
      <c r="S39" s="35" t="s">
        <v>15</v>
      </c>
    </row>
    <row r="40" spans="1:19" ht="25.5" x14ac:dyDescent="0.25">
      <c r="A40" s="36" t="s">
        <v>73</v>
      </c>
      <c r="B40" s="36" t="s">
        <v>17</v>
      </c>
      <c r="C40" s="80" t="s">
        <v>105</v>
      </c>
      <c r="D40" s="80" t="s">
        <v>124</v>
      </c>
      <c r="E40" s="37" t="s">
        <v>74</v>
      </c>
      <c r="F40" s="38">
        <f>P40</f>
        <v>72</v>
      </c>
      <c r="G40" s="36" t="s">
        <v>50</v>
      </c>
      <c r="H40" s="39">
        <v>22.03</v>
      </c>
      <c r="I40" s="39">
        <v>22.03</v>
      </c>
      <c r="J40" s="40">
        <v>0.20449999999999999</v>
      </c>
      <c r="K40" s="39">
        <f>ROUND(I40,2)+(ROUND(I40,2)*J40)</f>
        <v>26.535135</v>
      </c>
      <c r="L40" s="41">
        <f>ROUND(Q40,2)</f>
        <v>1910.88</v>
      </c>
      <c r="M40" s="42" t="s">
        <v>15</v>
      </c>
      <c r="N40" s="43" t="s">
        <v>14</v>
      </c>
      <c r="O40" s="43" t="s">
        <v>22</v>
      </c>
      <c r="P40" s="44">
        <v>72</v>
      </c>
      <c r="Q40" s="45">
        <f>ROUND(K40,2)*P40</f>
        <v>1910.8799999999999</v>
      </c>
    </row>
    <row r="41" spans="1:19" ht="20.100000000000001" customHeight="1" x14ac:dyDescent="0.25">
      <c r="A41" s="46" t="s">
        <v>15</v>
      </c>
      <c r="B41" s="46" t="s">
        <v>15</v>
      </c>
      <c r="C41" s="46" t="s">
        <v>15</v>
      </c>
      <c r="D41" s="46" t="s">
        <v>15</v>
      </c>
      <c r="E41" s="47" t="s">
        <v>15</v>
      </c>
      <c r="F41" s="46" t="s">
        <v>15</v>
      </c>
      <c r="G41" s="46" t="s">
        <v>15</v>
      </c>
      <c r="H41" s="46" t="s">
        <v>15</v>
      </c>
      <c r="I41" s="46" t="s">
        <v>15</v>
      </c>
      <c r="J41" s="46" t="s">
        <v>15</v>
      </c>
      <c r="K41" s="46" t="s">
        <v>15</v>
      </c>
      <c r="L41" s="46" t="s">
        <v>15</v>
      </c>
      <c r="M41" s="46" t="s">
        <v>15</v>
      </c>
      <c r="N41" s="46" t="s">
        <v>15</v>
      </c>
      <c r="O41" s="46" t="s">
        <v>15</v>
      </c>
      <c r="P41" s="46" t="s">
        <v>75</v>
      </c>
      <c r="Q41" s="48" t="e">
        <f>L13+L18+L20+L22+L31+#REF!+L34+L39</f>
        <v>#REF!</v>
      </c>
    </row>
    <row r="42" spans="1:19" ht="20.100000000000001" customHeight="1" x14ac:dyDescent="0.25">
      <c r="A42" s="46" t="s">
        <v>15</v>
      </c>
      <c r="B42" s="46" t="s">
        <v>15</v>
      </c>
      <c r="C42" s="46" t="s">
        <v>15</v>
      </c>
      <c r="D42" s="46" t="s">
        <v>15</v>
      </c>
      <c r="E42" s="47" t="s">
        <v>15</v>
      </c>
      <c r="F42" s="46" t="s">
        <v>15</v>
      </c>
      <c r="G42" s="46" t="s">
        <v>15</v>
      </c>
      <c r="H42" s="46" t="s">
        <v>15</v>
      </c>
      <c r="I42" s="46" t="s">
        <v>15</v>
      </c>
      <c r="J42" s="46" t="s">
        <v>15</v>
      </c>
      <c r="K42" s="108" t="s">
        <v>128</v>
      </c>
      <c r="L42" s="108"/>
      <c r="M42" s="46" t="s">
        <v>15</v>
      </c>
      <c r="N42" s="46" t="s">
        <v>15</v>
      </c>
      <c r="O42" s="46" t="s">
        <v>15</v>
      </c>
      <c r="P42" s="46" t="s">
        <v>76</v>
      </c>
      <c r="Q42" s="48" t="e">
        <f>ROUND(932850.03,2)-ROUND(Q41,2)</f>
        <v>#REF!</v>
      </c>
    </row>
  </sheetData>
  <mergeCells count="10">
    <mergeCell ref="K42:L42"/>
    <mergeCell ref="C3:L3"/>
    <mergeCell ref="C4:L4"/>
    <mergeCell ref="C1:L2"/>
    <mergeCell ref="A10:J10"/>
    <mergeCell ref="D6:J6"/>
    <mergeCell ref="D7:J7"/>
    <mergeCell ref="G8:I8"/>
    <mergeCell ref="D8:F8"/>
    <mergeCell ref="C5:L5"/>
  </mergeCells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5" x14ac:dyDescent="0.25"/>
  <cols>
    <col min="1" max="1" width="15" customWidth="1"/>
    <col min="2" max="2" width="70" customWidth="1"/>
    <col min="3" max="3" width="10" customWidth="1"/>
    <col min="4" max="4" width="20" customWidth="1"/>
  </cols>
  <sheetData>
    <row r="1" spans="1:4" x14ac:dyDescent="0.25">
      <c r="A1" s="1" t="s">
        <v>77</v>
      </c>
      <c r="B1" s="1" t="s">
        <v>13</v>
      </c>
      <c r="C1" s="1" t="s">
        <v>78</v>
      </c>
      <c r="D1" s="1" t="s">
        <v>79</v>
      </c>
    </row>
    <row r="2" spans="1:4" ht="45" customHeight="1" x14ac:dyDescent="0.25">
      <c r="A2" s="2" t="s">
        <v>14</v>
      </c>
      <c r="B2" s="2" t="s">
        <v>16</v>
      </c>
      <c r="C2" s="2" t="s">
        <v>14</v>
      </c>
      <c r="D2" s="3">
        <v>1</v>
      </c>
    </row>
    <row r="3" spans="1:4" ht="45" customHeight="1" x14ac:dyDescent="0.25">
      <c r="A3" s="77" t="s">
        <v>31</v>
      </c>
      <c r="B3" s="77" t="s">
        <v>32</v>
      </c>
      <c r="C3" s="4" t="s">
        <v>14</v>
      </c>
      <c r="D3" s="5">
        <v>0.16260000000000002</v>
      </c>
    </row>
    <row r="4" spans="1:4" ht="45" customHeight="1" x14ac:dyDescent="0.25">
      <c r="A4" s="75"/>
      <c r="B4" s="75"/>
      <c r="C4" s="4" t="s">
        <v>80</v>
      </c>
      <c r="D4" s="6">
        <v>0.38290000000000002</v>
      </c>
    </row>
    <row r="5" spans="1:4" ht="45" customHeight="1" x14ac:dyDescent="0.25">
      <c r="A5" s="75"/>
      <c r="B5" s="75"/>
      <c r="C5" s="4" t="s">
        <v>31</v>
      </c>
      <c r="D5" s="7">
        <v>0.32890000000000003</v>
      </c>
    </row>
    <row r="6" spans="1:4" ht="45" customHeight="1" x14ac:dyDescent="0.25">
      <c r="A6" s="75"/>
      <c r="B6" s="75"/>
      <c r="C6" s="4" t="s">
        <v>35</v>
      </c>
      <c r="D6" s="8">
        <v>0.12560000000000002</v>
      </c>
    </row>
    <row r="7" spans="1:4" ht="45" customHeight="1" x14ac:dyDescent="0.25">
      <c r="A7" s="9" t="s">
        <v>35</v>
      </c>
      <c r="B7" s="9" t="s">
        <v>36</v>
      </c>
      <c r="C7" s="9" t="s">
        <v>14</v>
      </c>
      <c r="D7" s="10">
        <v>1</v>
      </c>
    </row>
    <row r="8" spans="1:4" ht="45" customHeight="1" x14ac:dyDescent="0.25">
      <c r="A8" s="78" t="s">
        <v>39</v>
      </c>
      <c r="B8" s="78" t="s">
        <v>40</v>
      </c>
      <c r="C8" s="11" t="s">
        <v>14</v>
      </c>
      <c r="D8" s="12">
        <v>0.3</v>
      </c>
    </row>
    <row r="9" spans="1:4" ht="45" customHeight="1" x14ac:dyDescent="0.25">
      <c r="A9" s="75"/>
      <c r="B9" s="75"/>
      <c r="C9" s="11" t="s">
        <v>80</v>
      </c>
      <c r="D9" s="13">
        <v>0.4</v>
      </c>
    </row>
    <row r="10" spans="1:4" ht="45" customHeight="1" x14ac:dyDescent="0.25">
      <c r="A10" s="75"/>
      <c r="B10" s="75"/>
      <c r="C10" s="11" t="s">
        <v>31</v>
      </c>
      <c r="D10" s="14">
        <v>0.3</v>
      </c>
    </row>
    <row r="11" spans="1:4" ht="45" customHeight="1" x14ac:dyDescent="0.25">
      <c r="A11" s="79" t="s">
        <v>57</v>
      </c>
      <c r="B11" s="79" t="s">
        <v>58</v>
      </c>
      <c r="C11" s="15" t="s">
        <v>80</v>
      </c>
      <c r="D11" s="16">
        <v>0.5</v>
      </c>
    </row>
    <row r="12" spans="1:4" ht="45" customHeight="1" x14ac:dyDescent="0.25">
      <c r="A12" s="75"/>
      <c r="B12" s="75"/>
      <c r="C12" s="15" t="s">
        <v>31</v>
      </c>
      <c r="D12" s="17">
        <v>0.5</v>
      </c>
    </row>
    <row r="13" spans="1:4" ht="45" customHeight="1" x14ac:dyDescent="0.25">
      <c r="A13" s="74" t="s">
        <v>59</v>
      </c>
      <c r="B13" s="74" t="s">
        <v>60</v>
      </c>
      <c r="C13" s="18" t="s">
        <v>14</v>
      </c>
      <c r="D13" s="19">
        <v>0.3</v>
      </c>
    </row>
    <row r="14" spans="1:4" ht="45" customHeight="1" x14ac:dyDescent="0.25">
      <c r="A14" s="75"/>
      <c r="B14" s="75"/>
      <c r="C14" s="18" t="s">
        <v>80</v>
      </c>
      <c r="D14" s="20">
        <v>0.5</v>
      </c>
    </row>
    <row r="15" spans="1:4" ht="45" customHeight="1" x14ac:dyDescent="0.25">
      <c r="A15" s="75"/>
      <c r="B15" s="75"/>
      <c r="C15" s="18" t="s">
        <v>31</v>
      </c>
      <c r="D15" s="21">
        <v>0.2</v>
      </c>
    </row>
    <row r="16" spans="1:4" ht="45" customHeight="1" x14ac:dyDescent="0.25">
      <c r="A16" s="76" t="s">
        <v>61</v>
      </c>
      <c r="B16" s="76" t="s">
        <v>62</v>
      </c>
      <c r="C16" s="22" t="s">
        <v>80</v>
      </c>
      <c r="D16" s="23">
        <v>0.4</v>
      </c>
    </row>
    <row r="17" spans="1:4" ht="45" customHeight="1" x14ac:dyDescent="0.25">
      <c r="A17" s="75"/>
      <c r="B17" s="75"/>
      <c r="C17" s="22" t="s">
        <v>31</v>
      </c>
      <c r="D17" s="24">
        <v>0.4</v>
      </c>
    </row>
    <row r="18" spans="1:4" ht="45" customHeight="1" x14ac:dyDescent="0.25">
      <c r="A18" s="75"/>
      <c r="B18" s="75"/>
      <c r="C18" s="22" t="s">
        <v>35</v>
      </c>
      <c r="D18" s="25">
        <v>0.2</v>
      </c>
    </row>
    <row r="19" spans="1:4" ht="45" customHeight="1" x14ac:dyDescent="0.25">
      <c r="A19" s="26" t="s">
        <v>71</v>
      </c>
      <c r="B19" s="26" t="s">
        <v>72</v>
      </c>
      <c r="C19" s="26" t="s">
        <v>35</v>
      </c>
      <c r="D19" s="27">
        <v>1</v>
      </c>
    </row>
  </sheetData>
  <mergeCells count="10">
    <mergeCell ref="A13:A15"/>
    <mergeCell ref="B13:B15"/>
    <mergeCell ref="A16:A18"/>
    <mergeCell ref="B16:B18"/>
    <mergeCell ref="A3:A6"/>
    <mergeCell ref="B3:B6"/>
    <mergeCell ref="A8:A10"/>
    <mergeCell ref="B8:B10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BM</vt:lpstr>
      <vt:lpstr>CFF-BM</vt:lpstr>
      <vt:lpstr>BM!Area_de_impressao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HULHA NEGRA</cp:lastModifiedBy>
  <cp:lastPrinted>2025-05-12T16:37:03Z</cp:lastPrinted>
  <dcterms:created xsi:type="dcterms:W3CDTF">2025-04-14T12:07:39Z</dcterms:created>
  <dcterms:modified xsi:type="dcterms:W3CDTF">2025-05-12T16:37:29Z</dcterms:modified>
</cp:coreProperties>
</file>